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usuariocabildo</author>
  </authors>
  <commentList>
    <comment ref="A3" authorId="0">
      <text>
        <r>
          <rPr>
            <b/>
            <sz val="9"/>
            <rFont val="Tahoma"/>
            <family val="0"/>
          </rPr>
          <t>Código del concepto. Ver colores en "Entorno de trabajo: Apariencia"</t>
        </r>
      </text>
    </comment>
    <comment ref="D3" authorId="0">
      <text>
        <r>
          <rPr>
            <b/>
            <sz val="9"/>
            <rFont val="Tahoma"/>
            <family val="0"/>
          </rPr>
          <t>Descripción corta del concepto. Ver colores en "Entorno de trabajo: Apariencia"</t>
        </r>
      </text>
    </comment>
    <comment ref="G3" authorId="0">
      <text>
        <r>
          <rPr>
            <b/>
            <sz val="9"/>
            <rFont val="Tahoma"/>
            <family val="0"/>
          </rPr>
          <t>Precio por cantidad en el presupuesto</t>
        </r>
      </text>
    </comment>
    <comment ref="B3" authorId="0">
      <text>
        <r>
          <rPr>
            <b/>
            <sz val="9"/>
            <rFont val="Tahoma"/>
            <family val="0"/>
          </rPr>
          <t>Naturaleza del concepto (ver menú contextual)</t>
        </r>
      </text>
    </comment>
    <comment ref="C3" authorId="0">
      <text>
        <r>
          <rPr>
            <b/>
            <sz val="9"/>
            <rFont val="Tahoma"/>
            <family val="0"/>
          </rPr>
          <t>Unidad de medida del concepto</t>
        </r>
      </text>
    </comment>
    <comment ref="E3" authorId="0">
      <text>
        <r>
          <rPr>
            <b/>
            <sz val="9"/>
            <rFont val="Tahoma"/>
            <family val="0"/>
          </rPr>
          <t>Rendimiento o cantidad de un concepto en el superior según el presupuesto</t>
        </r>
      </text>
    </comment>
    <comment ref="F3" authorId="0">
      <text>
        <r>
          <rPr>
            <b/>
            <sz val="9"/>
            <rFont val="Tahoma"/>
            <family val="0"/>
          </rPr>
          <t>Precio unitario del concepto en el presupuesto</t>
        </r>
      </text>
    </comment>
    <comment ref="H3" authorId="0">
      <text>
        <r>
          <rPr>
            <b/>
            <sz val="9"/>
            <rFont val="Tahoma"/>
            <family val="0"/>
          </rPr>
          <t>Rendimiento o cantidad de un concepto en el superior según el presupuesto</t>
        </r>
      </text>
    </comment>
    <comment ref="I3" authorId="0">
      <text>
        <r>
          <rPr>
            <b/>
            <sz val="9"/>
            <rFont val="Tahoma"/>
            <family val="0"/>
          </rPr>
          <t>Precio unitario del concepto en el presupuesto</t>
        </r>
      </text>
    </comment>
    <comment ref="J3" authorId="0">
      <text>
        <r>
          <rPr>
            <b/>
            <sz val="9"/>
            <rFont val="Tahoma"/>
            <family val="0"/>
          </rPr>
          <t>Precio por cantidad en el presupuesto</t>
        </r>
      </text>
    </comment>
  </commentList>
</comments>
</file>

<file path=xl/sharedStrings.xml><?xml version="1.0" encoding="utf-8"?>
<sst xmlns="http://schemas.openxmlformats.org/spreadsheetml/2006/main" count="277" uniqueCount="167">
  <si>
    <t/>
  </si>
  <si>
    <t>Presupuesto</t>
  </si>
  <si>
    <t>Código</t>
  </si>
  <si>
    <t>Resumen</t>
  </si>
  <si>
    <t>ImpPres</t>
  </si>
  <si>
    <t>Nc</t>
  </si>
  <si>
    <t>Ud</t>
  </si>
  <si>
    <t>CanPres</t>
  </si>
  <si>
    <t>PrPres</t>
  </si>
  <si>
    <t xml:space="preserve">CAPITULO 1   </t>
  </si>
  <si>
    <t>CARRETERAS INSULARES Y RED REGIONAL</t>
  </si>
  <si>
    <t>Capítulo</t>
  </si>
  <si>
    <t>SUBCAPITULO 1</t>
  </si>
  <si>
    <t>OBRAS COMPLEMENTARIAS</t>
  </si>
  <si>
    <t xml:space="preserve">DEM007       </t>
  </si>
  <si>
    <t>FRESADO DE PAV. AGLOMERADO</t>
  </si>
  <si>
    <t>Partida</t>
  </si>
  <si>
    <t>M3.</t>
  </si>
  <si>
    <t xml:space="preserve">SS001        </t>
  </si>
  <si>
    <t>SEÑALIZACIÓN DE OBRAS</t>
  </si>
  <si>
    <t>P.A.</t>
  </si>
  <si>
    <t xml:space="preserve">obcomp018    </t>
  </si>
  <si>
    <t>RECRECIDO Y RECOLOCACIÓN DE REJILLA Y POZO EN CALZADA</t>
  </si>
  <si>
    <t>Ud.</t>
  </si>
  <si>
    <t xml:space="preserve">DEM001       </t>
  </si>
  <si>
    <t>CORTE DE CALZADA</t>
  </si>
  <si>
    <t>M2</t>
  </si>
  <si>
    <t xml:space="preserve">DEM006       </t>
  </si>
  <si>
    <t>DEMOL. TRANS. TODO TIPO PAVIMENTO</t>
  </si>
  <si>
    <t>M3</t>
  </si>
  <si>
    <t xml:space="preserve">TIERRA011    </t>
  </si>
  <si>
    <t>EXCAVACIÓN EN ZANJA Y POZO</t>
  </si>
  <si>
    <t xml:space="preserve">TIERRA005    </t>
  </si>
  <si>
    <t>COMPACTADO MANUAL DE TIERRAS, SIN APORTE</t>
  </si>
  <si>
    <t>M2.</t>
  </si>
  <si>
    <t xml:space="preserve">PAV014       </t>
  </si>
  <si>
    <t>HORMIGÓN EN MASA HM-20.</t>
  </si>
  <si>
    <t xml:space="preserve">BUC.ELEC.    </t>
  </si>
  <si>
    <t>BUCLES ELECTROMAGNÉTICOS</t>
  </si>
  <si>
    <t>Total SUBCAPITULO 1</t>
  </si>
  <si>
    <t>SUBCAPITULO 2</t>
  </si>
  <si>
    <t>FIRMES Y PAVIMENTOS</t>
  </si>
  <si>
    <t xml:space="preserve">PAV011       </t>
  </si>
  <si>
    <t>RIEGO DE IMPRIMACIÓN</t>
  </si>
  <si>
    <t>Tn.</t>
  </si>
  <si>
    <t xml:space="preserve">PAV012       </t>
  </si>
  <si>
    <t>RIEGO DE ADHERENCIA TERMOADHERENTE</t>
  </si>
  <si>
    <t xml:space="preserve">D38GI175     </t>
  </si>
  <si>
    <t>LECHADA BITUMINOSA LB-3 DOT:10KG/M2</t>
  </si>
  <si>
    <t>m2</t>
  </si>
  <si>
    <t xml:space="preserve">D38GI225     </t>
  </si>
  <si>
    <t>LECHADA BITUMIN. COLOR DOT:6KG/M2</t>
  </si>
  <si>
    <t xml:space="preserve">PAV001       </t>
  </si>
  <si>
    <t>TRANSPORTE DE MAQUINARIA DE ASFALTO</t>
  </si>
  <si>
    <t xml:space="preserve">PAV010       </t>
  </si>
  <si>
    <t>MBC TIPO HOR BITUM AC16 surf 60/70 S (S-12 )I/ FILLER</t>
  </si>
  <si>
    <t xml:space="preserve">PAV007       </t>
  </si>
  <si>
    <t>MBC TIPO HORMIGÓN BITUMINOSO AC22 surf  60/70 S (S-20) I/ FILLER</t>
  </si>
  <si>
    <t xml:space="preserve">PAV009       </t>
  </si>
  <si>
    <t>MBC TIPO HORMIGÓN BITUMINOSO AC32 base 60/70 G (G-25) I/ FILLER</t>
  </si>
  <si>
    <t xml:space="preserve">PAV017       </t>
  </si>
  <si>
    <t>RIEGO DE ADHERENCIA</t>
  </si>
  <si>
    <t xml:space="preserve">PAV019       </t>
  </si>
  <si>
    <t>BETÚN DE PENETRACIÓN 60/70</t>
  </si>
  <si>
    <t xml:space="preserve">PAV020       </t>
  </si>
  <si>
    <t>ZAHORRA ARTIFICIAL</t>
  </si>
  <si>
    <t xml:space="preserve">ANTIFISURAS  </t>
  </si>
  <si>
    <t>GEOTEXTIL ANTIFISURAS EN PAV. BITUMINOSOS</t>
  </si>
  <si>
    <t xml:space="preserve">BBTM11B      </t>
  </si>
  <si>
    <t>MEZCLA BITUMINOSA DISCONTINUA BBTM 11B BM-3c</t>
  </si>
  <si>
    <t xml:space="preserve">BM3C         </t>
  </si>
  <si>
    <t>BETÚN MODIFICADO TIPO BM-3C</t>
  </si>
  <si>
    <t xml:space="preserve">BONARIDOSROD </t>
  </si>
  <si>
    <t>BONIFICACIÓN POR INCREMENTO CALIDAD DE ÁRIDOS CAPA DE RODADURA</t>
  </si>
  <si>
    <t>Tn</t>
  </si>
  <si>
    <t xml:space="preserve">BONIRIROD    </t>
  </si>
  <si>
    <t>BONIFIC. INCREMENTO DE CALIDAD DE REGULARIDAD SUPERF EN RODADURA</t>
  </si>
  <si>
    <t>BONARIDOSMICR</t>
  </si>
  <si>
    <t>BONIFICACIÓN POR INCREMENTO CALIDAD DE ÁRIDOS CAPA DE MICRO</t>
  </si>
  <si>
    <t xml:space="preserve">BONIRIMICRO  </t>
  </si>
  <si>
    <t>BONIFIC. INCREMENTO DE CALIDAD DE REGULARIDAD SUPERF EN MICRO</t>
  </si>
  <si>
    <t xml:space="preserve">HMAGRO       </t>
  </si>
  <si>
    <t>HORMIGÓN MAGRO</t>
  </si>
  <si>
    <t xml:space="preserve">HF35         </t>
  </si>
  <si>
    <t>HORMIGÓN DE FIRMES HF-3.5</t>
  </si>
  <si>
    <t xml:space="preserve">HF40         </t>
  </si>
  <si>
    <t>HORMIGÓN DE FIRMES HF-4.0</t>
  </si>
  <si>
    <t xml:space="preserve">HF45         </t>
  </si>
  <si>
    <t>HORMIGÓN DE FIRMES HF-4.5</t>
  </si>
  <si>
    <t>Total SUBCAPITULO 2</t>
  </si>
  <si>
    <t>SUBCAPITULO 3</t>
  </si>
  <si>
    <t>SEÑALIZACIÓN, BALIZAMIENTO Y DEFENSAS</t>
  </si>
  <si>
    <t xml:space="preserve">ACRIL10CM    </t>
  </si>
  <si>
    <t>MARCA VIAL 10 CM. PINT. CONVENC. REFLEC.</t>
  </si>
  <si>
    <t>Ml.</t>
  </si>
  <si>
    <t xml:space="preserve">ACRIL15CM    </t>
  </si>
  <si>
    <t>MARCA VIAL 15 CM. PINT. CONVENC. REFLEC.</t>
  </si>
  <si>
    <t xml:space="preserve">SUPER MV     </t>
  </si>
  <si>
    <t>SUPERF. MARCA VIAL LARGA DURACIÓN</t>
  </si>
  <si>
    <t xml:space="preserve">SEÑAL008     </t>
  </si>
  <si>
    <t>CAPTAFARO DE CALZADA</t>
  </si>
  <si>
    <t xml:space="preserve">SEÑAL011     </t>
  </si>
  <si>
    <t>HITO DE ARISTA</t>
  </si>
  <si>
    <t xml:space="preserve">L.D. 40CMS.  </t>
  </si>
  <si>
    <t>MARCA VIAL 40 CM. PROD. LARGA DURACIÓN</t>
  </si>
  <si>
    <t xml:space="preserve">L.D. 30CMS.  </t>
  </si>
  <si>
    <t>MARCA VIAL 30 CM. PROD.. LARGA DURACIÓN</t>
  </si>
  <si>
    <t xml:space="preserve">L.D. 20CMS.R </t>
  </si>
  <si>
    <t>MARCA VIAL 20 CM. PROD. L. D.</t>
  </si>
  <si>
    <t xml:space="preserve">L.D. 15CMS.R </t>
  </si>
  <si>
    <t>MARCA VIAL 15 CM. PROD. L. D.</t>
  </si>
  <si>
    <t xml:space="preserve">L.D. 10 CMS. </t>
  </si>
  <si>
    <t>MARCA VIAL 10 CM. PROD. LARGA DURACIÓN</t>
  </si>
  <si>
    <t>ML</t>
  </si>
  <si>
    <t xml:space="preserve">M.VIAL20RES  </t>
  </si>
  <si>
    <t>RESALTOS MARCA VIAL 20 CM. LARGA DURACIÓN.</t>
  </si>
  <si>
    <t xml:space="preserve">M.VIAL15RES  </t>
  </si>
  <si>
    <t>RESALTOS MARCA VIAL 15 CM. LARGA DURACIÓN.</t>
  </si>
  <si>
    <t xml:space="preserve">BMSNA2-120   </t>
  </si>
  <si>
    <t>BARRERA DE SEGURIDAD DOBLE ONDA MARCADO CE</t>
  </si>
  <si>
    <t>ML.</t>
  </si>
  <si>
    <t xml:space="preserve">RECREBIONDA  </t>
  </si>
  <si>
    <t>RECRECIDO POSTE BARRERA DOBLE ONDA</t>
  </si>
  <si>
    <t>Total SUBCAPITULO 3</t>
  </si>
  <si>
    <t>SUBCAPITULO 4</t>
  </si>
  <si>
    <t>PARTIDA ALZADA COMPLEMENTARIA</t>
  </si>
  <si>
    <t>Total CAPITULO 1</t>
  </si>
  <si>
    <t xml:space="preserve">CAPITULO 2   </t>
  </si>
  <si>
    <t>CAMINOS VECINALES</t>
  </si>
  <si>
    <t xml:space="preserve">TELDE        </t>
  </si>
  <si>
    <t>REPARACIÓN FIRMES TELDE</t>
  </si>
  <si>
    <t>PAJ</t>
  </si>
  <si>
    <t xml:space="preserve">INGENIO      </t>
  </si>
  <si>
    <t>PAJ REPARACION FIRMES INGENIO</t>
  </si>
  <si>
    <t xml:space="preserve">AGÜIMES      </t>
  </si>
  <si>
    <t>PAJ REPARACION FIRMES AGÜIMES</t>
  </si>
  <si>
    <t xml:space="preserve">ARTENARA     </t>
  </si>
  <si>
    <t>PAJ REPARACION FIRMES ARTENARA</t>
  </si>
  <si>
    <t xml:space="preserve">TEJEDA       </t>
  </si>
  <si>
    <t>PAJ REPARACION FIRMES TEJEDA</t>
  </si>
  <si>
    <t xml:space="preserve">MOGAN        </t>
  </si>
  <si>
    <t>PAJ REPARACION FIRMES MOGAN</t>
  </si>
  <si>
    <t xml:space="preserve">STA. LUCIA   </t>
  </si>
  <si>
    <t>PAJ REPARACION FIRMES STA. LUCIA</t>
  </si>
  <si>
    <t xml:space="preserve">S.BARTOLOME  </t>
  </si>
  <si>
    <t>PAJ REPARACION FIRMES S.BARTOLOME</t>
  </si>
  <si>
    <t xml:space="preserve">S. MATEO     </t>
  </si>
  <si>
    <t>PAJ REPARACION FIRMES S. MATEO</t>
  </si>
  <si>
    <t xml:space="preserve">VALSEQUILLO  </t>
  </si>
  <si>
    <t>PAJ REPARACION FIRMES VALSEQUILLO</t>
  </si>
  <si>
    <t>Total CAPITULO 2</t>
  </si>
  <si>
    <t>Total PLIEGOASFALTO</t>
  </si>
  <si>
    <t>CanOf</t>
  </si>
  <si>
    <t>PrOf</t>
  </si>
  <si>
    <t>ImpOf</t>
  </si>
  <si>
    <t>Total P.E.M.</t>
  </si>
  <si>
    <t>Total P.E.M. OFERTA</t>
  </si>
  <si>
    <t>REDONDEO</t>
  </si>
  <si>
    <t>TOTAL P.E.M. OFERTA REDONDEADO</t>
  </si>
  <si>
    <t>G.G 13% Y B.I. 6%</t>
  </si>
  <si>
    <t>IMPORTE TOTAL CONTRATO</t>
  </si>
  <si>
    <t>I.G.I.C. 7%</t>
  </si>
  <si>
    <t>PRESUPUESTO</t>
  </si>
  <si>
    <t>PRESUPUESTO OFERTA</t>
  </si>
  <si>
    <t>INCR. PART.</t>
  </si>
  <si>
    <t>COEF. ADJ.</t>
  </si>
  <si>
    <t>LOTE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</si>
</sst>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49" fontId="42" fillId="0" borderId="0" xfId="0" applyNumberFormat="1" applyFont="1" applyAlignment="1">
      <alignment vertical="top"/>
    </xf>
    <xf numFmtId="49" fontId="42" fillId="0" borderId="0" xfId="0" applyNumberFormat="1" applyFont="1" applyAlignment="1">
      <alignment vertical="top" wrapText="1"/>
    </xf>
    <xf numFmtId="49" fontId="42" fillId="0" borderId="0" xfId="0" applyNumberFormat="1" applyFont="1" applyAlignment="1">
      <alignment horizontal="right" vertical="top"/>
    </xf>
    <xf numFmtId="49" fontId="43" fillId="33" borderId="0" xfId="0" applyNumberFormat="1" applyFont="1" applyFill="1" applyAlignment="1">
      <alignment vertical="top"/>
    </xf>
    <xf numFmtId="49" fontId="43" fillId="33" borderId="0" xfId="0" applyNumberFormat="1" applyFont="1" applyFill="1" applyAlignment="1">
      <alignment vertical="top" wrapText="1"/>
    </xf>
    <xf numFmtId="4" fontId="43" fillId="34" borderId="0" xfId="0" applyNumberFormat="1" applyFont="1" applyFill="1" applyAlignment="1">
      <alignment vertical="top"/>
    </xf>
    <xf numFmtId="49" fontId="43" fillId="35" borderId="0" xfId="0" applyNumberFormat="1" applyFont="1" applyFill="1" applyAlignment="1">
      <alignment vertical="top"/>
    </xf>
    <xf numFmtId="49" fontId="43" fillId="35" borderId="0" xfId="0" applyNumberFormat="1" applyFont="1" applyFill="1" applyAlignment="1">
      <alignment vertical="top" wrapText="1"/>
    </xf>
    <xf numFmtId="49" fontId="44" fillId="0" borderId="0" xfId="0" applyNumberFormat="1" applyFont="1" applyAlignment="1">
      <alignment vertical="top"/>
    </xf>
    <xf numFmtId="49" fontId="44" fillId="0" borderId="0" xfId="0" applyNumberFormat="1" applyFont="1" applyAlignment="1">
      <alignment vertical="top" wrapText="1"/>
    </xf>
    <xf numFmtId="4" fontId="44" fillId="0" borderId="0" xfId="0" applyNumberFormat="1" applyFont="1" applyAlignment="1">
      <alignment vertical="top"/>
    </xf>
    <xf numFmtId="4" fontId="44" fillId="34" borderId="0" xfId="0" applyNumberFormat="1" applyFont="1" applyFill="1" applyAlignment="1">
      <alignment vertical="top"/>
    </xf>
    <xf numFmtId="0" fontId="44" fillId="0" borderId="0" xfId="0" applyFont="1" applyAlignment="1">
      <alignment vertical="top"/>
    </xf>
    <xf numFmtId="49" fontId="43" fillId="0" borderId="0" xfId="0" applyNumberFormat="1" applyFont="1" applyAlignment="1">
      <alignment vertical="top" wrapText="1"/>
    </xf>
    <xf numFmtId="0" fontId="44" fillId="36" borderId="0" xfId="0" applyFont="1" applyFill="1" applyAlignment="1">
      <alignment vertical="top"/>
    </xf>
    <xf numFmtId="0" fontId="44" fillId="36" borderId="0" xfId="0" applyFont="1" applyFill="1" applyAlignment="1">
      <alignment vertical="top" wrapText="1"/>
    </xf>
    <xf numFmtId="4" fontId="43" fillId="35" borderId="0" xfId="0" applyNumberFormat="1" applyFont="1" applyFill="1" applyAlignment="1">
      <alignment vertical="top"/>
    </xf>
    <xf numFmtId="0" fontId="44" fillId="0" borderId="0" xfId="0" applyFont="1" applyAlignment="1">
      <alignment vertical="top" wrapText="1"/>
    </xf>
    <xf numFmtId="4" fontId="43" fillId="34" borderId="10" xfId="0" applyNumberFormat="1" applyFont="1" applyFill="1" applyBorder="1" applyAlignment="1">
      <alignment vertical="top"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42" fillId="0" borderId="10" xfId="0" applyNumberFormat="1" applyFont="1" applyBorder="1" applyAlignment="1">
      <alignment horizontal="right" vertical="top"/>
    </xf>
    <xf numFmtId="4" fontId="44" fillId="0" borderId="10" xfId="0" applyNumberFormat="1" applyFont="1" applyBorder="1" applyAlignment="1">
      <alignment vertical="top"/>
    </xf>
    <xf numFmtId="4" fontId="44" fillId="34" borderId="10" xfId="0" applyNumberFormat="1" applyFont="1" applyFill="1" applyBorder="1" applyAlignment="1">
      <alignment vertical="top"/>
    </xf>
    <xf numFmtId="0" fontId="44" fillId="36" borderId="10" xfId="0" applyFont="1" applyFill="1" applyBorder="1" applyAlignment="1">
      <alignment vertical="top"/>
    </xf>
    <xf numFmtId="4" fontId="43" fillId="35" borderId="10" xfId="0" applyNumberFormat="1" applyFont="1" applyFill="1" applyBorder="1" applyAlignment="1">
      <alignment vertical="top"/>
    </xf>
    <xf numFmtId="4" fontId="43" fillId="37" borderId="10" xfId="0" applyNumberFormat="1" applyFont="1" applyFill="1" applyBorder="1" applyAlignment="1">
      <alignment vertical="top"/>
    </xf>
    <xf numFmtId="0" fontId="41" fillId="0" borderId="10" xfId="0" applyFont="1" applyBorder="1" applyAlignment="1">
      <alignment horizontal="center" vertical="top"/>
    </xf>
    <xf numFmtId="4" fontId="44" fillId="0" borderId="12" xfId="0" applyNumberFormat="1" applyFont="1" applyBorder="1" applyAlignment="1">
      <alignment horizontal="center" vertical="top"/>
    </xf>
    <xf numFmtId="4" fontId="44" fillId="0" borderId="11" xfId="0" applyNumberFormat="1" applyFont="1" applyBorder="1" applyAlignment="1">
      <alignment horizontal="center" vertical="top"/>
    </xf>
    <xf numFmtId="4" fontId="43" fillId="0" borderId="12" xfId="0" applyNumberFormat="1" applyFont="1" applyBorder="1" applyAlignment="1">
      <alignment horizontal="center" vertical="top"/>
    </xf>
    <xf numFmtId="4" fontId="43" fillId="0" borderId="11" xfId="0" applyNumberFormat="1" applyFont="1" applyBorder="1" applyAlignment="1">
      <alignment horizontal="center" vertical="top"/>
    </xf>
    <xf numFmtId="4" fontId="44" fillId="0" borderId="13" xfId="0" applyNumberFormat="1" applyFont="1" applyBorder="1" applyAlignment="1">
      <alignment horizontal="center" vertical="top"/>
    </xf>
    <xf numFmtId="4" fontId="44" fillId="0" borderId="14" xfId="0" applyNumberFormat="1" applyFont="1" applyBorder="1" applyAlignment="1">
      <alignment horizontal="center" vertical="top"/>
    </xf>
    <xf numFmtId="4" fontId="44" fillId="0" borderId="15" xfId="0" applyNumberFormat="1" applyFont="1" applyBorder="1" applyAlignment="1">
      <alignment horizontal="center" vertical="top"/>
    </xf>
    <xf numFmtId="4" fontId="44" fillId="0" borderId="16" xfId="0" applyNumberFormat="1" applyFont="1" applyBorder="1" applyAlignment="1">
      <alignment horizontal="center" vertical="top"/>
    </xf>
    <xf numFmtId="4" fontId="43" fillId="34" borderId="17" xfId="0" applyNumberFormat="1" applyFont="1" applyFill="1" applyBorder="1" applyAlignment="1">
      <alignment horizontal="center" vertical="top"/>
    </xf>
    <xf numFmtId="4" fontId="43" fillId="34" borderId="18" xfId="0" applyNumberFormat="1" applyFont="1" applyFill="1" applyBorder="1" applyAlignment="1">
      <alignment horizontal="center" vertical="top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pane xSplit="4" ySplit="3" topLeftCell="H4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59" sqref="Q59"/>
    </sheetView>
  </sheetViews>
  <sheetFormatPr defaultColWidth="11.421875" defaultRowHeight="15"/>
  <cols>
    <col min="1" max="1" width="15.57421875" style="0" bestFit="1" customWidth="1"/>
    <col min="2" max="2" width="6.57421875" style="0" customWidth="1"/>
    <col min="3" max="3" width="3.7109375" style="0" customWidth="1"/>
    <col min="4" max="4" width="32.8515625" style="0" customWidth="1"/>
    <col min="5" max="5" width="7.8515625" style="0" hidden="1" customWidth="1"/>
    <col min="6" max="7" width="10.00390625" style="0" hidden="1" customWidth="1"/>
    <col min="8" max="8" width="7.8515625" style="0" customWidth="1"/>
    <col min="9" max="9" width="10.00390625" style="0" customWidth="1"/>
    <col min="10" max="10" width="11.57421875" style="0" customWidth="1"/>
    <col min="11" max="11" width="11.421875" style="0" hidden="1" customWidth="1"/>
    <col min="12" max="12" width="11.8515625" style="0" hidden="1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3" t="s">
        <v>1</v>
      </c>
      <c r="B2" s="33" t="s">
        <v>166</v>
      </c>
      <c r="C2" s="33"/>
      <c r="D2" s="33"/>
      <c r="E2" s="4"/>
      <c r="F2" s="4"/>
      <c r="G2" s="4"/>
      <c r="H2" s="4"/>
      <c r="I2" s="4"/>
      <c r="J2" s="4"/>
    </row>
    <row r="3" spans="1:10" ht="15">
      <c r="A3" s="5" t="s">
        <v>2</v>
      </c>
      <c r="B3" s="5" t="s">
        <v>5</v>
      </c>
      <c r="C3" s="5" t="s">
        <v>6</v>
      </c>
      <c r="D3" s="6" t="s">
        <v>3</v>
      </c>
      <c r="E3" s="7" t="s">
        <v>7</v>
      </c>
      <c r="F3" s="7" t="s">
        <v>8</v>
      </c>
      <c r="G3" s="7" t="s">
        <v>4</v>
      </c>
      <c r="H3" s="27" t="s">
        <v>152</v>
      </c>
      <c r="I3" s="27" t="s">
        <v>153</v>
      </c>
      <c r="J3" s="27" t="s">
        <v>154</v>
      </c>
    </row>
    <row r="4" spans="1:10" ht="15">
      <c r="A4" s="8" t="s">
        <v>9</v>
      </c>
      <c r="B4" s="8" t="s">
        <v>11</v>
      </c>
      <c r="C4" s="8" t="s">
        <v>0</v>
      </c>
      <c r="D4" s="9" t="s">
        <v>10</v>
      </c>
      <c r="E4" s="10">
        <f aca="true" t="shared" si="0" ref="E4:J4">E60</f>
        <v>1</v>
      </c>
      <c r="F4" s="10">
        <f t="shared" si="0"/>
        <v>2531853.93</v>
      </c>
      <c r="G4" s="10">
        <f t="shared" si="0"/>
        <v>2531853.93</v>
      </c>
      <c r="H4" s="23">
        <f t="shared" si="0"/>
        <v>1</v>
      </c>
      <c r="I4" s="23">
        <f t="shared" si="0"/>
        <v>2531853.93</v>
      </c>
      <c r="J4" s="23">
        <f t="shared" si="0"/>
        <v>2531853.93</v>
      </c>
    </row>
    <row r="5" spans="1:10" ht="15">
      <c r="A5" s="11" t="s">
        <v>12</v>
      </c>
      <c r="B5" s="11" t="s">
        <v>11</v>
      </c>
      <c r="C5" s="11" t="s">
        <v>0</v>
      </c>
      <c r="D5" s="12" t="s">
        <v>13</v>
      </c>
      <c r="E5" s="10">
        <f aca="true" t="shared" si="1" ref="E5:J5">E15</f>
        <v>1</v>
      </c>
      <c r="F5" s="10">
        <f t="shared" si="1"/>
        <v>297124.9</v>
      </c>
      <c r="G5" s="10">
        <f t="shared" si="1"/>
        <v>297124.9</v>
      </c>
      <c r="H5" s="23">
        <f t="shared" si="1"/>
        <v>1</v>
      </c>
      <c r="I5" s="23">
        <f t="shared" si="1"/>
        <v>297124.9</v>
      </c>
      <c r="J5" s="23">
        <f t="shared" si="1"/>
        <v>297124.9</v>
      </c>
    </row>
    <row r="6" spans="1:10" ht="15">
      <c r="A6" s="13" t="s">
        <v>14</v>
      </c>
      <c r="B6" s="13" t="s">
        <v>16</v>
      </c>
      <c r="C6" s="13" t="s">
        <v>17</v>
      </c>
      <c r="D6" s="14" t="s">
        <v>15</v>
      </c>
      <c r="E6" s="15">
        <v>500</v>
      </c>
      <c r="F6" s="15">
        <v>88.97</v>
      </c>
      <c r="G6" s="16">
        <f aca="true" t="shared" si="2" ref="G6:G14">ROUND(E6*F6,2)</f>
        <v>44485</v>
      </c>
      <c r="H6" s="28">
        <v>500</v>
      </c>
      <c r="I6" s="28">
        <v>88.97</v>
      </c>
      <c r="J6" s="29">
        <f aca="true" t="shared" si="3" ref="J6:J14">ROUND(H6*I6,2)</f>
        <v>44485</v>
      </c>
    </row>
    <row r="7" spans="1:10" ht="15">
      <c r="A7" s="13" t="s">
        <v>18</v>
      </c>
      <c r="B7" s="13" t="s">
        <v>16</v>
      </c>
      <c r="C7" s="13" t="s">
        <v>20</v>
      </c>
      <c r="D7" s="14" t="s">
        <v>19</v>
      </c>
      <c r="E7" s="15">
        <v>70</v>
      </c>
      <c r="F7" s="15">
        <v>800</v>
      </c>
      <c r="G7" s="16">
        <f t="shared" si="2"/>
        <v>56000</v>
      </c>
      <c r="H7" s="28">
        <v>70</v>
      </c>
      <c r="I7" s="28">
        <v>800</v>
      </c>
      <c r="J7" s="29">
        <f t="shared" si="3"/>
        <v>56000</v>
      </c>
    </row>
    <row r="8" spans="1:10" ht="22.5">
      <c r="A8" s="13" t="s">
        <v>21</v>
      </c>
      <c r="B8" s="13" t="s">
        <v>16</v>
      </c>
      <c r="C8" s="13" t="s">
        <v>23</v>
      </c>
      <c r="D8" s="14" t="s">
        <v>22</v>
      </c>
      <c r="E8" s="15">
        <v>200</v>
      </c>
      <c r="F8" s="15">
        <v>15.15</v>
      </c>
      <c r="G8" s="16">
        <f t="shared" si="2"/>
        <v>3030</v>
      </c>
      <c r="H8" s="28">
        <v>200</v>
      </c>
      <c r="I8" s="28">
        <v>15.15</v>
      </c>
      <c r="J8" s="29">
        <f t="shared" si="3"/>
        <v>3030</v>
      </c>
    </row>
    <row r="9" spans="1:10" ht="15">
      <c r="A9" s="13" t="s">
        <v>24</v>
      </c>
      <c r="B9" s="13" t="s">
        <v>16</v>
      </c>
      <c r="C9" s="13" t="s">
        <v>26</v>
      </c>
      <c r="D9" s="14" t="s">
        <v>25</v>
      </c>
      <c r="E9" s="15">
        <v>300</v>
      </c>
      <c r="F9" s="15">
        <v>84.99</v>
      </c>
      <c r="G9" s="16">
        <f t="shared" si="2"/>
        <v>25497</v>
      </c>
      <c r="H9" s="28">
        <v>300</v>
      </c>
      <c r="I9" s="28">
        <v>84.99</v>
      </c>
      <c r="J9" s="29">
        <f t="shared" si="3"/>
        <v>25497</v>
      </c>
    </row>
    <row r="10" spans="1:10" ht="15">
      <c r="A10" s="13" t="s">
        <v>27</v>
      </c>
      <c r="B10" s="13" t="s">
        <v>16</v>
      </c>
      <c r="C10" s="13" t="s">
        <v>29</v>
      </c>
      <c r="D10" s="14" t="s">
        <v>28</v>
      </c>
      <c r="E10" s="15">
        <v>700</v>
      </c>
      <c r="F10" s="15">
        <v>33.02</v>
      </c>
      <c r="G10" s="16">
        <f t="shared" si="2"/>
        <v>23114</v>
      </c>
      <c r="H10" s="28">
        <v>700</v>
      </c>
      <c r="I10" s="28">
        <v>33.02</v>
      </c>
      <c r="J10" s="29">
        <f t="shared" si="3"/>
        <v>23114</v>
      </c>
    </row>
    <row r="11" spans="1:10" ht="15">
      <c r="A11" s="13" t="s">
        <v>30</v>
      </c>
      <c r="B11" s="13" t="s">
        <v>16</v>
      </c>
      <c r="C11" s="13" t="s">
        <v>17</v>
      </c>
      <c r="D11" s="14" t="s">
        <v>31</v>
      </c>
      <c r="E11" s="15">
        <v>300</v>
      </c>
      <c r="F11" s="15">
        <v>12.28</v>
      </c>
      <c r="G11" s="16">
        <f t="shared" si="2"/>
        <v>3684</v>
      </c>
      <c r="H11" s="28">
        <v>300</v>
      </c>
      <c r="I11" s="28">
        <v>12.28</v>
      </c>
      <c r="J11" s="29">
        <f t="shared" si="3"/>
        <v>3684</v>
      </c>
    </row>
    <row r="12" spans="1:10" ht="15">
      <c r="A12" s="13" t="s">
        <v>32</v>
      </c>
      <c r="B12" s="13" t="s">
        <v>16</v>
      </c>
      <c r="C12" s="13" t="s">
        <v>34</v>
      </c>
      <c r="D12" s="14" t="s">
        <v>33</v>
      </c>
      <c r="E12" s="15">
        <v>500</v>
      </c>
      <c r="F12" s="15">
        <v>0.19</v>
      </c>
      <c r="G12" s="16">
        <f t="shared" si="2"/>
        <v>95</v>
      </c>
      <c r="H12" s="28">
        <v>500</v>
      </c>
      <c r="I12" s="28">
        <v>0.19</v>
      </c>
      <c r="J12" s="29">
        <f t="shared" si="3"/>
        <v>95</v>
      </c>
    </row>
    <row r="13" spans="1:10" ht="15">
      <c r="A13" s="13" t="s">
        <v>35</v>
      </c>
      <c r="B13" s="13" t="s">
        <v>16</v>
      </c>
      <c r="C13" s="13" t="s">
        <v>29</v>
      </c>
      <c r="D13" s="14" t="s">
        <v>36</v>
      </c>
      <c r="E13" s="15">
        <v>600</v>
      </c>
      <c r="F13" s="15">
        <v>105.26</v>
      </c>
      <c r="G13" s="16">
        <f t="shared" si="2"/>
        <v>63156</v>
      </c>
      <c r="H13" s="28">
        <v>600</v>
      </c>
      <c r="I13" s="28">
        <v>105.26</v>
      </c>
      <c r="J13" s="29">
        <f t="shared" si="3"/>
        <v>63156</v>
      </c>
    </row>
    <row r="14" spans="1:10" ht="15">
      <c r="A14" s="13" t="s">
        <v>37</v>
      </c>
      <c r="B14" s="13" t="s">
        <v>16</v>
      </c>
      <c r="C14" s="13" t="s">
        <v>23</v>
      </c>
      <c r="D14" s="14" t="s">
        <v>38</v>
      </c>
      <c r="E14" s="15">
        <v>30</v>
      </c>
      <c r="F14" s="15">
        <v>2602.13</v>
      </c>
      <c r="G14" s="16">
        <f t="shared" si="2"/>
        <v>78063.9</v>
      </c>
      <c r="H14" s="28">
        <v>30</v>
      </c>
      <c r="I14" s="28">
        <v>2602.13</v>
      </c>
      <c r="J14" s="29">
        <f t="shared" si="3"/>
        <v>78063.9</v>
      </c>
    </row>
    <row r="15" spans="1:10" ht="15">
      <c r="A15" s="17"/>
      <c r="B15" s="17"/>
      <c r="C15" s="17"/>
      <c r="D15" s="18" t="s">
        <v>39</v>
      </c>
      <c r="E15" s="15">
        <v>1</v>
      </c>
      <c r="F15" s="10">
        <f>SUM(G6:G14)</f>
        <v>297124.9</v>
      </c>
      <c r="G15" s="10">
        <f>ROUND(F15*E15,2)</f>
        <v>297124.9</v>
      </c>
      <c r="H15" s="28">
        <v>1</v>
      </c>
      <c r="I15" s="23">
        <f>SUM(J6:J14)</f>
        <v>297124.9</v>
      </c>
      <c r="J15" s="23">
        <f>ROUND(I15*H15,2)</f>
        <v>297124.9</v>
      </c>
    </row>
    <row r="16" spans="1:10" ht="0.75" customHeight="1">
      <c r="A16" s="19"/>
      <c r="B16" s="19"/>
      <c r="C16" s="19"/>
      <c r="D16" s="20"/>
      <c r="E16" s="19"/>
      <c r="F16" s="19"/>
      <c r="G16" s="19"/>
      <c r="H16" s="30"/>
      <c r="I16" s="30"/>
      <c r="J16" s="30"/>
    </row>
    <row r="17" spans="1:10" ht="15">
      <c r="A17" s="11" t="s">
        <v>40</v>
      </c>
      <c r="B17" s="11" t="s">
        <v>11</v>
      </c>
      <c r="C17" s="11" t="s">
        <v>0</v>
      </c>
      <c r="D17" s="12" t="s">
        <v>41</v>
      </c>
      <c r="E17" s="10">
        <f aca="true" t="shared" si="4" ref="E17:J17">E40</f>
        <v>1</v>
      </c>
      <c r="F17" s="10">
        <f t="shared" si="4"/>
        <v>1941893.45</v>
      </c>
      <c r="G17" s="10">
        <f t="shared" si="4"/>
        <v>1941893.45</v>
      </c>
      <c r="H17" s="23">
        <f t="shared" si="4"/>
        <v>1</v>
      </c>
      <c r="I17" s="23">
        <f t="shared" si="4"/>
        <v>1941893.45</v>
      </c>
      <c r="J17" s="23">
        <f t="shared" si="4"/>
        <v>1941893.45</v>
      </c>
    </row>
    <row r="18" spans="1:10" ht="15">
      <c r="A18" s="13" t="s">
        <v>42</v>
      </c>
      <c r="B18" s="13" t="s">
        <v>16</v>
      </c>
      <c r="C18" s="13" t="s">
        <v>44</v>
      </c>
      <c r="D18" s="14" t="s">
        <v>43</v>
      </c>
      <c r="E18" s="15">
        <v>200</v>
      </c>
      <c r="F18" s="15">
        <v>282.05</v>
      </c>
      <c r="G18" s="16">
        <f aca="true" t="shared" si="5" ref="G18:G39">ROUND(E18*F18,2)</f>
        <v>56410</v>
      </c>
      <c r="H18" s="28">
        <v>200</v>
      </c>
      <c r="I18" s="28">
        <v>282.05</v>
      </c>
      <c r="J18" s="29">
        <f aca="true" t="shared" si="6" ref="J18:J39">ROUND(H18*I18,2)</f>
        <v>56410</v>
      </c>
    </row>
    <row r="19" spans="1:10" ht="15">
      <c r="A19" s="13" t="s">
        <v>45</v>
      </c>
      <c r="B19" s="13" t="s">
        <v>16</v>
      </c>
      <c r="C19" s="13" t="s">
        <v>44</v>
      </c>
      <c r="D19" s="14" t="s">
        <v>46</v>
      </c>
      <c r="E19" s="15">
        <v>200</v>
      </c>
      <c r="F19" s="15">
        <v>392.16</v>
      </c>
      <c r="G19" s="16">
        <f t="shared" si="5"/>
        <v>78432</v>
      </c>
      <c r="H19" s="28">
        <v>200</v>
      </c>
      <c r="I19" s="28">
        <v>392.16</v>
      </c>
      <c r="J19" s="29">
        <f t="shared" si="6"/>
        <v>78432</v>
      </c>
    </row>
    <row r="20" spans="1:10" ht="15">
      <c r="A20" s="13" t="s">
        <v>47</v>
      </c>
      <c r="B20" s="13" t="s">
        <v>16</v>
      </c>
      <c r="C20" s="13" t="s">
        <v>49</v>
      </c>
      <c r="D20" s="14" t="s">
        <v>48</v>
      </c>
      <c r="E20" s="15">
        <v>300</v>
      </c>
      <c r="F20" s="15">
        <v>1.96</v>
      </c>
      <c r="G20" s="16">
        <f t="shared" si="5"/>
        <v>588</v>
      </c>
      <c r="H20" s="28">
        <v>300</v>
      </c>
      <c r="I20" s="28">
        <v>1.96</v>
      </c>
      <c r="J20" s="29">
        <f t="shared" si="6"/>
        <v>588</v>
      </c>
    </row>
    <row r="21" spans="1:10" ht="15">
      <c r="A21" s="13" t="s">
        <v>50</v>
      </c>
      <c r="B21" s="13" t="s">
        <v>16</v>
      </c>
      <c r="C21" s="13" t="s">
        <v>49</v>
      </c>
      <c r="D21" s="14" t="s">
        <v>51</v>
      </c>
      <c r="E21" s="15">
        <v>300</v>
      </c>
      <c r="F21" s="15">
        <v>0.12</v>
      </c>
      <c r="G21" s="16">
        <f t="shared" si="5"/>
        <v>36</v>
      </c>
      <c r="H21" s="28">
        <v>300</v>
      </c>
      <c r="I21" s="28">
        <v>0.12</v>
      </c>
      <c r="J21" s="29">
        <f t="shared" si="6"/>
        <v>36</v>
      </c>
    </row>
    <row r="22" spans="1:10" ht="15">
      <c r="A22" s="13" t="s">
        <v>52</v>
      </c>
      <c r="B22" s="13" t="s">
        <v>16</v>
      </c>
      <c r="C22" s="13" t="s">
        <v>20</v>
      </c>
      <c r="D22" s="14" t="s">
        <v>53</v>
      </c>
      <c r="E22" s="15">
        <v>30</v>
      </c>
      <c r="F22" s="15">
        <v>2908.64</v>
      </c>
      <c r="G22" s="16">
        <f t="shared" si="5"/>
        <v>87259.2</v>
      </c>
      <c r="H22" s="28">
        <v>30</v>
      </c>
      <c r="I22" s="28">
        <v>2908.64</v>
      </c>
      <c r="J22" s="29">
        <f t="shared" si="6"/>
        <v>87259.2</v>
      </c>
    </row>
    <row r="23" spans="1:10" ht="22.5">
      <c r="A23" s="13" t="s">
        <v>54</v>
      </c>
      <c r="B23" s="13" t="s">
        <v>16</v>
      </c>
      <c r="C23" s="13" t="s">
        <v>44</v>
      </c>
      <c r="D23" s="14" t="s">
        <v>55</v>
      </c>
      <c r="E23" s="15">
        <v>20000</v>
      </c>
      <c r="F23" s="15">
        <v>14.77</v>
      </c>
      <c r="G23" s="16">
        <f t="shared" si="5"/>
        <v>295400</v>
      </c>
      <c r="H23" s="28">
        <v>20000</v>
      </c>
      <c r="I23" s="28">
        <v>14.77</v>
      </c>
      <c r="J23" s="29">
        <f t="shared" si="6"/>
        <v>295400</v>
      </c>
    </row>
    <row r="24" spans="1:10" ht="22.5">
      <c r="A24" s="13" t="s">
        <v>56</v>
      </c>
      <c r="B24" s="13" t="s">
        <v>16</v>
      </c>
      <c r="C24" s="13" t="s">
        <v>44</v>
      </c>
      <c r="D24" s="14" t="s">
        <v>57</v>
      </c>
      <c r="E24" s="15">
        <v>2500</v>
      </c>
      <c r="F24" s="15">
        <v>13.59</v>
      </c>
      <c r="G24" s="16">
        <f t="shared" si="5"/>
        <v>33975</v>
      </c>
      <c r="H24" s="28">
        <v>2500</v>
      </c>
      <c r="I24" s="28">
        <v>13.59</v>
      </c>
      <c r="J24" s="29">
        <f t="shared" si="6"/>
        <v>33975</v>
      </c>
    </row>
    <row r="25" spans="1:10" ht="22.5">
      <c r="A25" s="13" t="s">
        <v>58</v>
      </c>
      <c r="B25" s="13" t="s">
        <v>16</v>
      </c>
      <c r="C25" s="13" t="s">
        <v>44</v>
      </c>
      <c r="D25" s="14" t="s">
        <v>59</v>
      </c>
      <c r="E25" s="15">
        <v>2500</v>
      </c>
      <c r="F25" s="15">
        <v>12.4</v>
      </c>
      <c r="G25" s="16">
        <f t="shared" si="5"/>
        <v>31000</v>
      </c>
      <c r="H25" s="28">
        <v>2500</v>
      </c>
      <c r="I25" s="28">
        <v>12.4</v>
      </c>
      <c r="J25" s="29">
        <f t="shared" si="6"/>
        <v>31000</v>
      </c>
    </row>
    <row r="26" spans="1:10" ht="15">
      <c r="A26" s="13" t="s">
        <v>60</v>
      </c>
      <c r="B26" s="13" t="s">
        <v>16</v>
      </c>
      <c r="C26" s="13" t="s">
        <v>44</v>
      </c>
      <c r="D26" s="14" t="s">
        <v>61</v>
      </c>
      <c r="E26" s="15">
        <v>50</v>
      </c>
      <c r="F26" s="15">
        <v>314.18</v>
      </c>
      <c r="G26" s="16">
        <f t="shared" si="5"/>
        <v>15709</v>
      </c>
      <c r="H26" s="28">
        <v>50</v>
      </c>
      <c r="I26" s="28">
        <v>314.18</v>
      </c>
      <c r="J26" s="29">
        <f t="shared" si="6"/>
        <v>15709</v>
      </c>
    </row>
    <row r="27" spans="1:10" ht="15">
      <c r="A27" s="13" t="s">
        <v>62</v>
      </c>
      <c r="B27" s="13" t="s">
        <v>16</v>
      </c>
      <c r="C27" s="13" t="s">
        <v>44</v>
      </c>
      <c r="D27" s="14" t="s">
        <v>63</v>
      </c>
      <c r="E27" s="15">
        <v>1375</v>
      </c>
      <c r="F27" s="15">
        <v>627.66</v>
      </c>
      <c r="G27" s="16">
        <f t="shared" si="5"/>
        <v>863032.5</v>
      </c>
      <c r="H27" s="28">
        <v>1375</v>
      </c>
      <c r="I27" s="28">
        <v>627.66</v>
      </c>
      <c r="J27" s="29">
        <f t="shared" si="6"/>
        <v>863032.5</v>
      </c>
    </row>
    <row r="28" spans="1:10" ht="15">
      <c r="A28" s="13" t="s">
        <v>64</v>
      </c>
      <c r="B28" s="13" t="s">
        <v>16</v>
      </c>
      <c r="C28" s="13" t="s">
        <v>17</v>
      </c>
      <c r="D28" s="14" t="s">
        <v>65</v>
      </c>
      <c r="E28" s="15">
        <v>700</v>
      </c>
      <c r="F28" s="15">
        <v>15.61</v>
      </c>
      <c r="G28" s="16">
        <f t="shared" si="5"/>
        <v>10927</v>
      </c>
      <c r="H28" s="28">
        <v>700</v>
      </c>
      <c r="I28" s="28">
        <v>15.61</v>
      </c>
      <c r="J28" s="29">
        <f t="shared" si="6"/>
        <v>10927</v>
      </c>
    </row>
    <row r="29" spans="1:10" ht="15">
      <c r="A29" s="13" t="s">
        <v>66</v>
      </c>
      <c r="B29" s="13" t="s">
        <v>16</v>
      </c>
      <c r="C29" s="13" t="s">
        <v>34</v>
      </c>
      <c r="D29" s="14" t="s">
        <v>67</v>
      </c>
      <c r="E29" s="15">
        <v>500</v>
      </c>
      <c r="F29" s="15">
        <v>5.67</v>
      </c>
      <c r="G29" s="16">
        <f t="shared" si="5"/>
        <v>2835</v>
      </c>
      <c r="H29" s="28">
        <v>500</v>
      </c>
      <c r="I29" s="28">
        <v>5.67</v>
      </c>
      <c r="J29" s="29">
        <f t="shared" si="6"/>
        <v>2835</v>
      </c>
    </row>
    <row r="30" spans="1:10" ht="22.5">
      <c r="A30" s="13" t="s">
        <v>68</v>
      </c>
      <c r="B30" s="13" t="s">
        <v>16</v>
      </c>
      <c r="C30" s="13" t="s">
        <v>44</v>
      </c>
      <c r="D30" s="14" t="s">
        <v>69</v>
      </c>
      <c r="E30" s="15">
        <v>5000</v>
      </c>
      <c r="F30" s="15">
        <v>15.15</v>
      </c>
      <c r="G30" s="16">
        <f t="shared" si="5"/>
        <v>75750</v>
      </c>
      <c r="H30" s="28">
        <v>5000</v>
      </c>
      <c r="I30" s="28">
        <v>15.15</v>
      </c>
      <c r="J30" s="29">
        <f t="shared" si="6"/>
        <v>75750</v>
      </c>
    </row>
    <row r="31" spans="1:10" ht="15">
      <c r="A31" s="13" t="s">
        <v>70</v>
      </c>
      <c r="B31" s="13" t="s">
        <v>16</v>
      </c>
      <c r="C31" s="13" t="s">
        <v>44</v>
      </c>
      <c r="D31" s="14" t="s">
        <v>71</v>
      </c>
      <c r="E31" s="15">
        <v>275</v>
      </c>
      <c r="F31" s="15">
        <v>835.89</v>
      </c>
      <c r="G31" s="16">
        <f t="shared" si="5"/>
        <v>229869.75</v>
      </c>
      <c r="H31" s="28">
        <v>275</v>
      </c>
      <c r="I31" s="28">
        <v>835.89</v>
      </c>
      <c r="J31" s="29">
        <f t="shared" si="6"/>
        <v>229869.75</v>
      </c>
    </row>
    <row r="32" spans="1:10" ht="22.5">
      <c r="A32" s="13" t="s">
        <v>72</v>
      </c>
      <c r="B32" s="13" t="s">
        <v>16</v>
      </c>
      <c r="C32" s="13" t="s">
        <v>74</v>
      </c>
      <c r="D32" s="14" t="s">
        <v>73</v>
      </c>
      <c r="E32" s="15">
        <v>2500</v>
      </c>
      <c r="F32" s="15">
        <v>7.51</v>
      </c>
      <c r="G32" s="16">
        <f t="shared" si="5"/>
        <v>18775</v>
      </c>
      <c r="H32" s="28">
        <v>2500</v>
      </c>
      <c r="I32" s="28">
        <v>7.51</v>
      </c>
      <c r="J32" s="29">
        <f t="shared" si="6"/>
        <v>18775</v>
      </c>
    </row>
    <row r="33" spans="1:10" ht="22.5">
      <c r="A33" s="13" t="s">
        <v>75</v>
      </c>
      <c r="B33" s="13" t="s">
        <v>16</v>
      </c>
      <c r="C33" s="13" t="s">
        <v>74</v>
      </c>
      <c r="D33" s="14" t="s">
        <v>76</v>
      </c>
      <c r="E33" s="15">
        <v>1750</v>
      </c>
      <c r="F33" s="15">
        <v>0.61</v>
      </c>
      <c r="G33" s="16">
        <f t="shared" si="5"/>
        <v>1067.5</v>
      </c>
      <c r="H33" s="28">
        <v>1750</v>
      </c>
      <c r="I33" s="28">
        <v>0.61</v>
      </c>
      <c r="J33" s="29">
        <f t="shared" si="6"/>
        <v>1067.5</v>
      </c>
    </row>
    <row r="34" spans="1:10" ht="22.5">
      <c r="A34" s="13" t="s">
        <v>77</v>
      </c>
      <c r="B34" s="13" t="s">
        <v>16</v>
      </c>
      <c r="C34" s="13" t="s">
        <v>74</v>
      </c>
      <c r="D34" s="14" t="s">
        <v>78</v>
      </c>
      <c r="E34" s="15">
        <v>500</v>
      </c>
      <c r="F34" s="15">
        <v>9.88</v>
      </c>
      <c r="G34" s="16">
        <f t="shared" si="5"/>
        <v>4940</v>
      </c>
      <c r="H34" s="28">
        <v>500</v>
      </c>
      <c r="I34" s="28">
        <v>9.88</v>
      </c>
      <c r="J34" s="29">
        <f t="shared" si="6"/>
        <v>4940</v>
      </c>
    </row>
    <row r="35" spans="1:10" ht="22.5">
      <c r="A35" s="13" t="s">
        <v>79</v>
      </c>
      <c r="B35" s="13" t="s">
        <v>16</v>
      </c>
      <c r="C35" s="13" t="s">
        <v>74</v>
      </c>
      <c r="D35" s="14" t="s">
        <v>80</v>
      </c>
      <c r="E35" s="15">
        <v>250</v>
      </c>
      <c r="F35" s="15">
        <v>0.76</v>
      </c>
      <c r="G35" s="16">
        <f t="shared" si="5"/>
        <v>190</v>
      </c>
      <c r="H35" s="28">
        <v>250</v>
      </c>
      <c r="I35" s="28">
        <v>0.76</v>
      </c>
      <c r="J35" s="29">
        <f t="shared" si="6"/>
        <v>190</v>
      </c>
    </row>
    <row r="36" spans="1:10" ht="15">
      <c r="A36" s="13" t="s">
        <v>81</v>
      </c>
      <c r="B36" s="13" t="s">
        <v>16</v>
      </c>
      <c r="C36" s="13" t="s">
        <v>29</v>
      </c>
      <c r="D36" s="14" t="s">
        <v>82</v>
      </c>
      <c r="E36" s="15">
        <v>450</v>
      </c>
      <c r="F36" s="15">
        <v>71.64</v>
      </c>
      <c r="G36" s="16">
        <f t="shared" si="5"/>
        <v>32238</v>
      </c>
      <c r="H36" s="28">
        <v>450</v>
      </c>
      <c r="I36" s="28">
        <v>71.64</v>
      </c>
      <c r="J36" s="29">
        <f t="shared" si="6"/>
        <v>32238</v>
      </c>
    </row>
    <row r="37" spans="1:10" ht="15">
      <c r="A37" s="13" t="s">
        <v>83</v>
      </c>
      <c r="B37" s="13" t="s">
        <v>16</v>
      </c>
      <c r="C37" s="13" t="s">
        <v>29</v>
      </c>
      <c r="D37" s="14" t="s">
        <v>84</v>
      </c>
      <c r="E37" s="15">
        <v>450</v>
      </c>
      <c r="F37" s="15">
        <v>113.55</v>
      </c>
      <c r="G37" s="16">
        <f t="shared" si="5"/>
        <v>51097.5</v>
      </c>
      <c r="H37" s="28">
        <v>450</v>
      </c>
      <c r="I37" s="28">
        <v>113.55</v>
      </c>
      <c r="J37" s="29">
        <f t="shared" si="6"/>
        <v>51097.5</v>
      </c>
    </row>
    <row r="38" spans="1:10" ht="15">
      <c r="A38" s="13" t="s">
        <v>85</v>
      </c>
      <c r="B38" s="13" t="s">
        <v>16</v>
      </c>
      <c r="C38" s="13" t="s">
        <v>29</v>
      </c>
      <c r="D38" s="14" t="s">
        <v>86</v>
      </c>
      <c r="E38" s="15">
        <v>200</v>
      </c>
      <c r="F38" s="15">
        <v>125.08</v>
      </c>
      <c r="G38" s="16">
        <f t="shared" si="5"/>
        <v>25016</v>
      </c>
      <c r="H38" s="28">
        <v>200</v>
      </c>
      <c r="I38" s="28">
        <v>125.08</v>
      </c>
      <c r="J38" s="29">
        <f t="shared" si="6"/>
        <v>25016</v>
      </c>
    </row>
    <row r="39" spans="1:10" ht="15">
      <c r="A39" s="13" t="s">
        <v>87</v>
      </c>
      <c r="B39" s="13" t="s">
        <v>16</v>
      </c>
      <c r="C39" s="13" t="s">
        <v>29</v>
      </c>
      <c r="D39" s="14" t="s">
        <v>88</v>
      </c>
      <c r="E39" s="15">
        <v>200</v>
      </c>
      <c r="F39" s="15">
        <v>136.73</v>
      </c>
      <c r="G39" s="16">
        <f t="shared" si="5"/>
        <v>27346</v>
      </c>
      <c r="H39" s="28">
        <v>200</v>
      </c>
      <c r="I39" s="28">
        <v>136.73</v>
      </c>
      <c r="J39" s="29">
        <f t="shared" si="6"/>
        <v>27346</v>
      </c>
    </row>
    <row r="40" spans="1:10" ht="15">
      <c r="A40" s="17"/>
      <c r="B40" s="17"/>
      <c r="C40" s="17"/>
      <c r="D40" s="18" t="s">
        <v>89</v>
      </c>
      <c r="E40" s="15">
        <v>1</v>
      </c>
      <c r="F40" s="10">
        <f>SUM(G18:G39)</f>
        <v>1941893.45</v>
      </c>
      <c r="G40" s="10">
        <f>ROUND(F40*E40,2)</f>
        <v>1941893.45</v>
      </c>
      <c r="H40" s="28">
        <v>1</v>
      </c>
      <c r="I40" s="23">
        <f>SUM(J18:J39)</f>
        <v>1941893.45</v>
      </c>
      <c r="J40" s="23">
        <f>ROUND(I40*H40,2)</f>
        <v>1941893.45</v>
      </c>
    </row>
    <row r="41" spans="1:10" ht="0.75" customHeight="1">
      <c r="A41" s="19"/>
      <c r="B41" s="19"/>
      <c r="C41" s="19"/>
      <c r="D41" s="20"/>
      <c r="E41" s="19"/>
      <c r="F41" s="19"/>
      <c r="G41" s="19"/>
      <c r="H41" s="30"/>
      <c r="I41" s="30"/>
      <c r="J41" s="30"/>
    </row>
    <row r="42" spans="1:10" ht="15">
      <c r="A42" s="11" t="s">
        <v>90</v>
      </c>
      <c r="B42" s="11" t="s">
        <v>11</v>
      </c>
      <c r="C42" s="11" t="s">
        <v>0</v>
      </c>
      <c r="D42" s="12" t="s">
        <v>91</v>
      </c>
      <c r="E42" s="10">
        <f aca="true" t="shared" si="7" ref="E42:J42">E57</f>
        <v>1</v>
      </c>
      <c r="F42" s="10">
        <f t="shared" si="7"/>
        <v>287005</v>
      </c>
      <c r="G42" s="10">
        <f t="shared" si="7"/>
        <v>287005</v>
      </c>
      <c r="H42" s="23">
        <f t="shared" si="7"/>
        <v>1</v>
      </c>
      <c r="I42" s="23">
        <f t="shared" si="7"/>
        <v>287005</v>
      </c>
      <c r="J42" s="23">
        <f t="shared" si="7"/>
        <v>287005</v>
      </c>
    </row>
    <row r="43" spans="1:10" ht="15">
      <c r="A43" s="13" t="s">
        <v>92</v>
      </c>
      <c r="B43" s="13" t="s">
        <v>16</v>
      </c>
      <c r="C43" s="13" t="s">
        <v>94</v>
      </c>
      <c r="D43" s="14" t="s">
        <v>93</v>
      </c>
      <c r="E43" s="15">
        <v>6000</v>
      </c>
      <c r="F43" s="15">
        <v>0.18</v>
      </c>
      <c r="G43" s="16">
        <f aca="true" t="shared" si="8" ref="G43:G56">ROUND(E43*F43,2)</f>
        <v>1080</v>
      </c>
      <c r="H43" s="28">
        <v>6000</v>
      </c>
      <c r="I43" s="28">
        <v>0.18</v>
      </c>
      <c r="J43" s="29">
        <f aca="true" t="shared" si="9" ref="J43:J56">ROUND(H43*I43,2)</f>
        <v>1080</v>
      </c>
    </row>
    <row r="44" spans="1:10" ht="15">
      <c r="A44" s="13" t="s">
        <v>95</v>
      </c>
      <c r="B44" s="13" t="s">
        <v>16</v>
      </c>
      <c r="C44" s="13" t="s">
        <v>94</v>
      </c>
      <c r="D44" s="14" t="s">
        <v>96</v>
      </c>
      <c r="E44" s="15">
        <v>60000</v>
      </c>
      <c r="F44" s="15">
        <v>0.27</v>
      </c>
      <c r="G44" s="16">
        <f t="shared" si="8"/>
        <v>16200</v>
      </c>
      <c r="H44" s="28">
        <v>60000</v>
      </c>
      <c r="I44" s="28">
        <v>0.27</v>
      </c>
      <c r="J44" s="29">
        <f t="shared" si="9"/>
        <v>16200</v>
      </c>
    </row>
    <row r="45" spans="1:10" ht="15">
      <c r="A45" s="13" t="s">
        <v>97</v>
      </c>
      <c r="B45" s="13" t="s">
        <v>16</v>
      </c>
      <c r="C45" s="13" t="s">
        <v>34</v>
      </c>
      <c r="D45" s="14" t="s">
        <v>98</v>
      </c>
      <c r="E45" s="15">
        <v>2000</v>
      </c>
      <c r="F45" s="15">
        <v>31.72</v>
      </c>
      <c r="G45" s="16">
        <f t="shared" si="8"/>
        <v>63440</v>
      </c>
      <c r="H45" s="28">
        <v>2000</v>
      </c>
      <c r="I45" s="28">
        <v>31.72</v>
      </c>
      <c r="J45" s="29">
        <f t="shared" si="9"/>
        <v>63440</v>
      </c>
    </row>
    <row r="46" spans="1:10" ht="15">
      <c r="A46" s="13" t="s">
        <v>99</v>
      </c>
      <c r="B46" s="13" t="s">
        <v>16</v>
      </c>
      <c r="C46" s="13" t="s">
        <v>23</v>
      </c>
      <c r="D46" s="14" t="s">
        <v>100</v>
      </c>
      <c r="E46" s="15">
        <v>2000</v>
      </c>
      <c r="F46" s="15">
        <v>4.62</v>
      </c>
      <c r="G46" s="16">
        <f t="shared" si="8"/>
        <v>9240</v>
      </c>
      <c r="H46" s="28">
        <v>2000</v>
      </c>
      <c r="I46" s="28">
        <v>4.62</v>
      </c>
      <c r="J46" s="29">
        <f t="shared" si="9"/>
        <v>9240</v>
      </c>
    </row>
    <row r="47" spans="1:10" ht="15">
      <c r="A47" s="13" t="s">
        <v>101</v>
      </c>
      <c r="B47" s="13" t="s">
        <v>16</v>
      </c>
      <c r="C47" s="13" t="s">
        <v>23</v>
      </c>
      <c r="D47" s="14" t="s">
        <v>102</v>
      </c>
      <c r="E47" s="15">
        <v>1000</v>
      </c>
      <c r="F47" s="15">
        <v>26.83</v>
      </c>
      <c r="G47" s="16">
        <f t="shared" si="8"/>
        <v>26830</v>
      </c>
      <c r="H47" s="28">
        <v>1000</v>
      </c>
      <c r="I47" s="28">
        <v>26.83</v>
      </c>
      <c r="J47" s="29">
        <f t="shared" si="9"/>
        <v>26830</v>
      </c>
    </row>
    <row r="48" spans="1:10" ht="15">
      <c r="A48" s="13" t="s">
        <v>103</v>
      </c>
      <c r="B48" s="13" t="s">
        <v>16</v>
      </c>
      <c r="C48" s="13" t="s">
        <v>94</v>
      </c>
      <c r="D48" s="14" t="s">
        <v>104</v>
      </c>
      <c r="E48" s="15">
        <v>1000</v>
      </c>
      <c r="F48" s="15">
        <v>3.2</v>
      </c>
      <c r="G48" s="16">
        <f t="shared" si="8"/>
        <v>3200</v>
      </c>
      <c r="H48" s="28">
        <v>1000</v>
      </c>
      <c r="I48" s="28">
        <v>3.2</v>
      </c>
      <c r="J48" s="29">
        <f t="shared" si="9"/>
        <v>3200</v>
      </c>
    </row>
    <row r="49" spans="1:10" ht="15">
      <c r="A49" s="13" t="s">
        <v>105</v>
      </c>
      <c r="B49" s="13" t="s">
        <v>16</v>
      </c>
      <c r="C49" s="13" t="s">
        <v>94</v>
      </c>
      <c r="D49" s="14" t="s">
        <v>106</v>
      </c>
      <c r="E49" s="15">
        <v>1000</v>
      </c>
      <c r="F49" s="15">
        <v>2.53</v>
      </c>
      <c r="G49" s="16">
        <f t="shared" si="8"/>
        <v>2530</v>
      </c>
      <c r="H49" s="28">
        <v>1000</v>
      </c>
      <c r="I49" s="28">
        <v>2.53</v>
      </c>
      <c r="J49" s="29">
        <f t="shared" si="9"/>
        <v>2530</v>
      </c>
    </row>
    <row r="50" spans="1:10" ht="15">
      <c r="A50" s="13" t="s">
        <v>107</v>
      </c>
      <c r="B50" s="13" t="s">
        <v>16</v>
      </c>
      <c r="C50" s="13" t="s">
        <v>94</v>
      </c>
      <c r="D50" s="14" t="s">
        <v>108</v>
      </c>
      <c r="E50" s="15">
        <v>1000</v>
      </c>
      <c r="F50" s="15">
        <v>2.49</v>
      </c>
      <c r="G50" s="16">
        <f t="shared" si="8"/>
        <v>2490</v>
      </c>
      <c r="H50" s="28">
        <v>1000</v>
      </c>
      <c r="I50" s="28">
        <v>2.49</v>
      </c>
      <c r="J50" s="29">
        <f t="shared" si="9"/>
        <v>2490</v>
      </c>
    </row>
    <row r="51" spans="1:10" ht="15">
      <c r="A51" s="13" t="s">
        <v>109</v>
      </c>
      <c r="B51" s="13" t="s">
        <v>16</v>
      </c>
      <c r="C51" s="13" t="s">
        <v>94</v>
      </c>
      <c r="D51" s="14" t="s">
        <v>110</v>
      </c>
      <c r="E51" s="15">
        <v>1000</v>
      </c>
      <c r="F51" s="15">
        <v>2.06</v>
      </c>
      <c r="G51" s="16">
        <f t="shared" si="8"/>
        <v>2060</v>
      </c>
      <c r="H51" s="28">
        <v>1000</v>
      </c>
      <c r="I51" s="28">
        <v>2.06</v>
      </c>
      <c r="J51" s="29">
        <f t="shared" si="9"/>
        <v>2060</v>
      </c>
    </row>
    <row r="52" spans="1:10" ht="15">
      <c r="A52" s="13" t="s">
        <v>111</v>
      </c>
      <c r="B52" s="13" t="s">
        <v>16</v>
      </c>
      <c r="C52" s="13" t="s">
        <v>113</v>
      </c>
      <c r="D52" s="14" t="s">
        <v>112</v>
      </c>
      <c r="E52" s="15">
        <v>1000</v>
      </c>
      <c r="F52" s="15">
        <v>0.65</v>
      </c>
      <c r="G52" s="16">
        <f t="shared" si="8"/>
        <v>650</v>
      </c>
      <c r="H52" s="28">
        <v>1000</v>
      </c>
      <c r="I52" s="28">
        <v>0.65</v>
      </c>
      <c r="J52" s="29">
        <f t="shared" si="9"/>
        <v>650</v>
      </c>
    </row>
    <row r="53" spans="1:10" ht="22.5">
      <c r="A53" s="13" t="s">
        <v>114</v>
      </c>
      <c r="B53" s="13" t="s">
        <v>16</v>
      </c>
      <c r="C53" s="13" t="s">
        <v>94</v>
      </c>
      <c r="D53" s="14" t="s">
        <v>115</v>
      </c>
      <c r="E53" s="15">
        <v>1000</v>
      </c>
      <c r="F53" s="15">
        <v>0.71</v>
      </c>
      <c r="G53" s="16">
        <f t="shared" si="8"/>
        <v>710</v>
      </c>
      <c r="H53" s="28">
        <v>1000</v>
      </c>
      <c r="I53" s="28">
        <v>0.71</v>
      </c>
      <c r="J53" s="29">
        <f t="shared" si="9"/>
        <v>710</v>
      </c>
    </row>
    <row r="54" spans="1:10" ht="22.5">
      <c r="A54" s="13" t="s">
        <v>116</v>
      </c>
      <c r="B54" s="13" t="s">
        <v>16</v>
      </c>
      <c r="C54" s="13" t="s">
        <v>94</v>
      </c>
      <c r="D54" s="14" t="s">
        <v>117</v>
      </c>
      <c r="E54" s="15">
        <v>1000</v>
      </c>
      <c r="F54" s="15">
        <v>0.57</v>
      </c>
      <c r="G54" s="16">
        <f t="shared" si="8"/>
        <v>570</v>
      </c>
      <c r="H54" s="28">
        <v>1000</v>
      </c>
      <c r="I54" s="28">
        <v>0.57</v>
      </c>
      <c r="J54" s="29">
        <f t="shared" si="9"/>
        <v>570</v>
      </c>
    </row>
    <row r="55" spans="1:10" ht="22.5">
      <c r="A55" s="13" t="s">
        <v>118</v>
      </c>
      <c r="B55" s="13" t="s">
        <v>16</v>
      </c>
      <c r="C55" s="13" t="s">
        <v>120</v>
      </c>
      <c r="D55" s="14" t="s">
        <v>119</v>
      </c>
      <c r="E55" s="15">
        <v>1500</v>
      </c>
      <c r="F55" s="15">
        <v>57.59</v>
      </c>
      <c r="G55" s="16">
        <f t="shared" si="8"/>
        <v>86385</v>
      </c>
      <c r="H55" s="28">
        <v>1500</v>
      </c>
      <c r="I55" s="28">
        <v>57.59</v>
      </c>
      <c r="J55" s="29">
        <f t="shared" si="9"/>
        <v>86385</v>
      </c>
    </row>
    <row r="56" spans="1:10" ht="15">
      <c r="A56" s="13" t="s">
        <v>121</v>
      </c>
      <c r="B56" s="13" t="s">
        <v>16</v>
      </c>
      <c r="C56" s="13" t="s">
        <v>23</v>
      </c>
      <c r="D56" s="14" t="s">
        <v>122</v>
      </c>
      <c r="E56" s="15">
        <v>1000</v>
      </c>
      <c r="F56" s="15">
        <v>71.62</v>
      </c>
      <c r="G56" s="16">
        <f t="shared" si="8"/>
        <v>71620</v>
      </c>
      <c r="H56" s="28">
        <v>1000</v>
      </c>
      <c r="I56" s="28">
        <v>71.62</v>
      </c>
      <c r="J56" s="29">
        <f t="shared" si="9"/>
        <v>71620</v>
      </c>
    </row>
    <row r="57" spans="1:10" ht="15">
      <c r="A57" s="17"/>
      <c r="B57" s="17"/>
      <c r="C57" s="17"/>
      <c r="D57" s="18" t="s">
        <v>123</v>
      </c>
      <c r="E57" s="15">
        <v>1</v>
      </c>
      <c r="F57" s="10">
        <f>SUM(G43:G56)</f>
        <v>287005</v>
      </c>
      <c r="G57" s="10">
        <f>ROUND(F57*E57,2)</f>
        <v>287005</v>
      </c>
      <c r="H57" s="28">
        <v>1</v>
      </c>
      <c r="I57" s="23">
        <f>SUM(J43:J56)</f>
        <v>287005</v>
      </c>
      <c r="J57" s="23">
        <f>ROUND(I57*H57,2)</f>
        <v>287005</v>
      </c>
    </row>
    <row r="58" spans="1:10" ht="0.75" customHeight="1">
      <c r="A58" s="19"/>
      <c r="B58" s="19"/>
      <c r="C58" s="19"/>
      <c r="D58" s="20"/>
      <c r="E58" s="19"/>
      <c r="F58" s="19"/>
      <c r="G58" s="19"/>
      <c r="H58" s="30"/>
      <c r="I58" s="30"/>
      <c r="J58" s="30"/>
    </row>
    <row r="59" spans="1:12" ht="15">
      <c r="A59" s="11" t="s">
        <v>124</v>
      </c>
      <c r="B59" s="11" t="s">
        <v>11</v>
      </c>
      <c r="C59" s="11" t="s">
        <v>0</v>
      </c>
      <c r="D59" s="12" t="s">
        <v>125</v>
      </c>
      <c r="E59" s="21">
        <v>1</v>
      </c>
      <c r="F59" s="21">
        <v>5830.58</v>
      </c>
      <c r="G59" s="21">
        <f>ROUND(E59*F59,2)</f>
        <v>5830.58</v>
      </c>
      <c r="H59" s="31">
        <v>1</v>
      </c>
      <c r="I59" s="32">
        <v>5830.58</v>
      </c>
      <c r="J59" s="31">
        <f>ROUND(H59*I59,2)</f>
        <v>5830.58</v>
      </c>
      <c r="K59" s="26" t="s">
        <v>164</v>
      </c>
      <c r="L59" s="24">
        <f>I59-F59</f>
        <v>0</v>
      </c>
    </row>
    <row r="60" spans="1:12" ht="15">
      <c r="A60" s="17"/>
      <c r="B60" s="17"/>
      <c r="C60" s="17"/>
      <c r="D60" s="18" t="s">
        <v>126</v>
      </c>
      <c r="E60" s="15">
        <v>1</v>
      </c>
      <c r="F60" s="10">
        <f>G5+G17+G42+G59</f>
        <v>2531853.93</v>
      </c>
      <c r="G60" s="10">
        <f>ROUND(F60*E60,2)</f>
        <v>2531853.93</v>
      </c>
      <c r="H60" s="28">
        <v>1</v>
      </c>
      <c r="I60" s="23">
        <f>J5+J17+J42+J59</f>
        <v>2531853.93</v>
      </c>
      <c r="J60" s="23">
        <f>ROUND(I60*H60,2)</f>
        <v>2531853.93</v>
      </c>
      <c r="K60" s="26" t="s">
        <v>165</v>
      </c>
      <c r="L60" s="25">
        <f>ROUND((G75-I73-L59)/$I$4,4)</f>
        <v>1</v>
      </c>
    </row>
    <row r="61" spans="1:10" ht="0.75" customHeight="1">
      <c r="A61" s="19"/>
      <c r="B61" s="19"/>
      <c r="C61" s="19"/>
      <c r="D61" s="20"/>
      <c r="E61" s="19"/>
      <c r="F61" s="19"/>
      <c r="G61" s="19"/>
      <c r="H61" s="30"/>
      <c r="I61" s="30"/>
      <c r="J61" s="30"/>
    </row>
    <row r="62" spans="1:10" ht="15">
      <c r="A62" s="8" t="s">
        <v>127</v>
      </c>
      <c r="B62" s="8" t="s">
        <v>11</v>
      </c>
      <c r="C62" s="8" t="s">
        <v>0</v>
      </c>
      <c r="D62" s="9" t="s">
        <v>128</v>
      </c>
      <c r="E62" s="10">
        <f aca="true" t="shared" si="10" ref="E62:J62">E73</f>
        <v>1</v>
      </c>
      <c r="F62" s="10">
        <f t="shared" si="10"/>
        <v>373981.3</v>
      </c>
      <c r="G62" s="10">
        <f t="shared" si="10"/>
        <v>373981.3</v>
      </c>
      <c r="H62" s="23">
        <f t="shared" si="10"/>
        <v>1</v>
      </c>
      <c r="I62" s="23">
        <f t="shared" si="10"/>
        <v>373981.3</v>
      </c>
      <c r="J62" s="23">
        <f t="shared" si="10"/>
        <v>373981.3</v>
      </c>
    </row>
    <row r="63" spans="1:10" ht="15">
      <c r="A63" s="13" t="s">
        <v>129</v>
      </c>
      <c r="B63" s="13" t="s">
        <v>16</v>
      </c>
      <c r="C63" s="13" t="s">
        <v>131</v>
      </c>
      <c r="D63" s="14" t="s">
        <v>130</v>
      </c>
      <c r="E63" s="15">
        <v>1</v>
      </c>
      <c r="F63" s="15">
        <v>37398.13</v>
      </c>
      <c r="G63" s="16">
        <f aca="true" t="shared" si="11" ref="G63:G72">ROUND(E63*F63,2)</f>
        <v>37398.13</v>
      </c>
      <c r="H63" s="28">
        <v>1</v>
      </c>
      <c r="I63" s="28">
        <v>37398.13</v>
      </c>
      <c r="J63" s="29">
        <f aca="true" t="shared" si="12" ref="J63:J72">ROUND(H63*I63,2)</f>
        <v>37398.13</v>
      </c>
    </row>
    <row r="64" spans="1:10" ht="15">
      <c r="A64" s="13" t="s">
        <v>132</v>
      </c>
      <c r="B64" s="13" t="s">
        <v>16</v>
      </c>
      <c r="C64" s="13" t="s">
        <v>131</v>
      </c>
      <c r="D64" s="14" t="s">
        <v>133</v>
      </c>
      <c r="E64" s="15">
        <v>1</v>
      </c>
      <c r="F64" s="15">
        <v>37398.13</v>
      </c>
      <c r="G64" s="16">
        <f t="shared" si="11"/>
        <v>37398.13</v>
      </c>
      <c r="H64" s="28">
        <v>1</v>
      </c>
      <c r="I64" s="28">
        <v>37398.13</v>
      </c>
      <c r="J64" s="29">
        <f t="shared" si="12"/>
        <v>37398.13</v>
      </c>
    </row>
    <row r="65" spans="1:10" ht="15">
      <c r="A65" s="13" t="s">
        <v>134</v>
      </c>
      <c r="B65" s="13" t="s">
        <v>16</v>
      </c>
      <c r="C65" s="13" t="s">
        <v>131</v>
      </c>
      <c r="D65" s="14" t="s">
        <v>135</v>
      </c>
      <c r="E65" s="15">
        <v>1</v>
      </c>
      <c r="F65" s="15">
        <v>37398.13</v>
      </c>
      <c r="G65" s="16">
        <f t="shared" si="11"/>
        <v>37398.13</v>
      </c>
      <c r="H65" s="28">
        <v>1</v>
      </c>
      <c r="I65" s="28">
        <v>37398.13</v>
      </c>
      <c r="J65" s="29">
        <f t="shared" si="12"/>
        <v>37398.13</v>
      </c>
    </row>
    <row r="66" spans="1:10" ht="15">
      <c r="A66" s="13" t="s">
        <v>136</v>
      </c>
      <c r="B66" s="13" t="s">
        <v>16</v>
      </c>
      <c r="C66" s="13" t="s">
        <v>131</v>
      </c>
      <c r="D66" s="14" t="s">
        <v>137</v>
      </c>
      <c r="E66" s="15">
        <v>1</v>
      </c>
      <c r="F66" s="15">
        <v>37398.13</v>
      </c>
      <c r="G66" s="16">
        <f t="shared" si="11"/>
        <v>37398.13</v>
      </c>
      <c r="H66" s="28">
        <v>1</v>
      </c>
      <c r="I66" s="28">
        <v>37398.13</v>
      </c>
      <c r="J66" s="29">
        <f t="shared" si="12"/>
        <v>37398.13</v>
      </c>
    </row>
    <row r="67" spans="1:10" ht="15">
      <c r="A67" s="13" t="s">
        <v>138</v>
      </c>
      <c r="B67" s="13" t="s">
        <v>16</v>
      </c>
      <c r="C67" s="13" t="s">
        <v>131</v>
      </c>
      <c r="D67" s="14" t="s">
        <v>139</v>
      </c>
      <c r="E67" s="15">
        <v>1</v>
      </c>
      <c r="F67" s="15">
        <v>37398.13</v>
      </c>
      <c r="G67" s="16">
        <f t="shared" si="11"/>
        <v>37398.13</v>
      </c>
      <c r="H67" s="28">
        <v>1</v>
      </c>
      <c r="I67" s="28">
        <v>37398.13</v>
      </c>
      <c r="J67" s="29">
        <f t="shared" si="12"/>
        <v>37398.13</v>
      </c>
    </row>
    <row r="68" spans="1:10" ht="15">
      <c r="A68" s="13" t="s">
        <v>140</v>
      </c>
      <c r="B68" s="13" t="s">
        <v>16</v>
      </c>
      <c r="C68" s="13" t="s">
        <v>131</v>
      </c>
      <c r="D68" s="14" t="s">
        <v>141</v>
      </c>
      <c r="E68" s="15">
        <v>1</v>
      </c>
      <c r="F68" s="15">
        <v>37398.13</v>
      </c>
      <c r="G68" s="16">
        <f t="shared" si="11"/>
        <v>37398.13</v>
      </c>
      <c r="H68" s="28">
        <v>1</v>
      </c>
      <c r="I68" s="28">
        <v>37398.13</v>
      </c>
      <c r="J68" s="29">
        <f t="shared" si="12"/>
        <v>37398.13</v>
      </c>
    </row>
    <row r="69" spans="1:10" ht="15">
      <c r="A69" s="13" t="s">
        <v>142</v>
      </c>
      <c r="B69" s="13" t="s">
        <v>16</v>
      </c>
      <c r="C69" s="13" t="s">
        <v>131</v>
      </c>
      <c r="D69" s="14" t="s">
        <v>143</v>
      </c>
      <c r="E69" s="15">
        <v>1</v>
      </c>
      <c r="F69" s="15">
        <v>37398.13</v>
      </c>
      <c r="G69" s="16">
        <f t="shared" si="11"/>
        <v>37398.13</v>
      </c>
      <c r="H69" s="28">
        <v>1</v>
      </c>
      <c r="I69" s="28">
        <v>37398.13</v>
      </c>
      <c r="J69" s="29">
        <f t="shared" si="12"/>
        <v>37398.13</v>
      </c>
    </row>
    <row r="70" spans="1:10" ht="15">
      <c r="A70" s="13" t="s">
        <v>144</v>
      </c>
      <c r="B70" s="13" t="s">
        <v>16</v>
      </c>
      <c r="C70" s="13" t="s">
        <v>131</v>
      </c>
      <c r="D70" s="14" t="s">
        <v>145</v>
      </c>
      <c r="E70" s="15">
        <v>1</v>
      </c>
      <c r="F70" s="15">
        <v>37398.13</v>
      </c>
      <c r="G70" s="16">
        <f t="shared" si="11"/>
        <v>37398.13</v>
      </c>
      <c r="H70" s="28">
        <v>1</v>
      </c>
      <c r="I70" s="28">
        <v>37398.13</v>
      </c>
      <c r="J70" s="29">
        <f t="shared" si="12"/>
        <v>37398.13</v>
      </c>
    </row>
    <row r="71" spans="1:10" ht="15">
      <c r="A71" s="13" t="s">
        <v>146</v>
      </c>
      <c r="B71" s="13" t="s">
        <v>16</v>
      </c>
      <c r="C71" s="13" t="s">
        <v>131</v>
      </c>
      <c r="D71" s="14" t="s">
        <v>147</v>
      </c>
      <c r="E71" s="15">
        <v>1</v>
      </c>
      <c r="F71" s="15">
        <v>37398.13</v>
      </c>
      <c r="G71" s="16">
        <f t="shared" si="11"/>
        <v>37398.13</v>
      </c>
      <c r="H71" s="28">
        <v>1</v>
      </c>
      <c r="I71" s="28">
        <v>37398.13</v>
      </c>
      <c r="J71" s="29">
        <f t="shared" si="12"/>
        <v>37398.13</v>
      </c>
    </row>
    <row r="72" spans="1:10" ht="15">
      <c r="A72" s="13" t="s">
        <v>148</v>
      </c>
      <c r="B72" s="13" t="s">
        <v>16</v>
      </c>
      <c r="C72" s="13" t="s">
        <v>131</v>
      </c>
      <c r="D72" s="14" t="s">
        <v>149</v>
      </c>
      <c r="E72" s="15">
        <v>1</v>
      </c>
      <c r="F72" s="15">
        <v>37398.13</v>
      </c>
      <c r="G72" s="16">
        <f t="shared" si="11"/>
        <v>37398.13</v>
      </c>
      <c r="H72" s="28">
        <v>1</v>
      </c>
      <c r="I72" s="28">
        <v>37398.13</v>
      </c>
      <c r="J72" s="29">
        <f t="shared" si="12"/>
        <v>37398.13</v>
      </c>
    </row>
    <row r="73" spans="1:10" ht="15">
      <c r="A73" s="17"/>
      <c r="B73" s="17"/>
      <c r="C73" s="17"/>
      <c r="D73" s="18" t="s">
        <v>150</v>
      </c>
      <c r="E73" s="15">
        <v>1</v>
      </c>
      <c r="F73" s="10">
        <f>SUM(G63:G72)</f>
        <v>373981.3</v>
      </c>
      <c r="G73" s="10">
        <f>ROUND(F73*E73,2)</f>
        <v>373981.3</v>
      </c>
      <c r="H73" s="28">
        <v>1</v>
      </c>
      <c r="I73" s="23">
        <f>SUM(J63:J72)</f>
        <v>373981.3</v>
      </c>
      <c r="J73" s="23">
        <f>ROUND(I73*H73,2)</f>
        <v>373981.3</v>
      </c>
    </row>
    <row r="74" spans="1:10" ht="0.75" customHeight="1">
      <c r="A74" s="19"/>
      <c r="B74" s="19"/>
      <c r="C74" s="19"/>
      <c r="D74" s="20"/>
      <c r="E74" s="19"/>
      <c r="F74" s="19"/>
      <c r="G74" s="19"/>
      <c r="H74" s="19"/>
      <c r="I74" s="19"/>
      <c r="J74" s="19"/>
    </row>
    <row r="75" spans="1:10" ht="15">
      <c r="A75" s="17"/>
      <c r="B75" s="17"/>
      <c r="C75" s="17"/>
      <c r="D75" s="18" t="s">
        <v>151</v>
      </c>
      <c r="E75" s="34" t="s">
        <v>155</v>
      </c>
      <c r="F75" s="35"/>
      <c r="G75" s="23">
        <f>G73+G60</f>
        <v>2905835.23</v>
      </c>
      <c r="H75" s="36" t="s">
        <v>156</v>
      </c>
      <c r="I75" s="37"/>
      <c r="J75" s="23">
        <f>J73+J60</f>
        <v>2905835.23</v>
      </c>
    </row>
    <row r="76" spans="1:10" ht="15">
      <c r="A76" s="17"/>
      <c r="B76" s="17"/>
      <c r="C76" s="17"/>
      <c r="D76" s="22"/>
      <c r="E76" s="38"/>
      <c r="F76" s="39"/>
      <c r="G76" s="42"/>
      <c r="H76" s="36" t="s">
        <v>157</v>
      </c>
      <c r="I76" s="37"/>
      <c r="J76" s="23">
        <f>J75-G75</f>
        <v>0</v>
      </c>
    </row>
    <row r="77" spans="5:10" ht="15">
      <c r="E77" s="40"/>
      <c r="F77" s="41"/>
      <c r="G77" s="43"/>
      <c r="H77" s="44" t="s">
        <v>158</v>
      </c>
      <c r="I77" s="45"/>
      <c r="J77" s="23">
        <f>J75-J76</f>
        <v>2905835.23</v>
      </c>
    </row>
    <row r="78" spans="5:10" ht="15">
      <c r="E78" s="34" t="s">
        <v>159</v>
      </c>
      <c r="F78" s="35"/>
      <c r="G78" s="23">
        <f>G75*0.19</f>
        <v>552108.6937</v>
      </c>
      <c r="H78" s="36" t="s">
        <v>159</v>
      </c>
      <c r="I78" s="37"/>
      <c r="J78" s="23">
        <f>(J77)*0.19</f>
        <v>552108.6937</v>
      </c>
    </row>
    <row r="79" spans="5:10" ht="15">
      <c r="E79" s="34" t="s">
        <v>160</v>
      </c>
      <c r="F79" s="35"/>
      <c r="G79" s="23">
        <f>G78+G75</f>
        <v>3457943.9237</v>
      </c>
      <c r="H79" s="36" t="s">
        <v>160</v>
      </c>
      <c r="I79" s="37"/>
      <c r="J79" s="23">
        <f>J77+J78</f>
        <v>3457943.9237</v>
      </c>
    </row>
    <row r="80" spans="5:10" ht="15">
      <c r="E80" s="34" t="s">
        <v>161</v>
      </c>
      <c r="F80" s="35"/>
      <c r="G80" s="23">
        <f>G79*0.07</f>
        <v>242056.07465900003</v>
      </c>
      <c r="H80" s="36" t="s">
        <v>161</v>
      </c>
      <c r="I80" s="37"/>
      <c r="J80" s="23">
        <f>J79*0.07</f>
        <v>242056.07465900003</v>
      </c>
    </row>
    <row r="81" spans="5:10" ht="15">
      <c r="E81" s="34" t="s">
        <v>162</v>
      </c>
      <c r="F81" s="35"/>
      <c r="G81" s="23">
        <f>G79+G80-0.01</f>
        <v>3699999.9883590005</v>
      </c>
      <c r="H81" s="36" t="s">
        <v>163</v>
      </c>
      <c r="I81" s="37"/>
      <c r="J81" s="23">
        <f>ROUND(J79+J80,1)-0.01</f>
        <v>3699999.99</v>
      </c>
    </row>
  </sheetData>
  <sheetProtection password="E0C0" sheet="1"/>
  <protectedRanges>
    <protectedRange password="E0C0" sqref="I59" name="Rango1"/>
  </protectedRanges>
  <mergeCells count="15">
    <mergeCell ref="E81:F81"/>
    <mergeCell ref="H81:I81"/>
    <mergeCell ref="E78:F78"/>
    <mergeCell ref="H78:I78"/>
    <mergeCell ref="E79:F79"/>
    <mergeCell ref="H79:I79"/>
    <mergeCell ref="E80:F80"/>
    <mergeCell ref="H80:I80"/>
    <mergeCell ref="B2:D2"/>
    <mergeCell ref="E75:F75"/>
    <mergeCell ref="H75:I75"/>
    <mergeCell ref="E76:F77"/>
    <mergeCell ref="G76:G77"/>
    <mergeCell ref="H76:I76"/>
    <mergeCell ref="H77:I77"/>
  </mergeCells>
  <dataValidations count="1">
    <dataValidation type="list" allowBlank="1" showInputMessage="1" showErrorMessage="1" sqref="B4:B76">
      <formula1>"Capítulo,Partida,Mano de obra,Maquinaria,Material,Otros,"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usuariocabildo</dc:creator>
  <cp:keywords/>
  <dc:description/>
  <cp:lastModifiedBy>usuariocabildo</cp:lastModifiedBy>
  <cp:lastPrinted>2013-10-30T13:47:05Z</cp:lastPrinted>
  <dcterms:created xsi:type="dcterms:W3CDTF">2013-10-28T11:25:05Z</dcterms:created>
  <dcterms:modified xsi:type="dcterms:W3CDTF">2014-01-27T08:32:38Z</dcterms:modified>
  <cp:category/>
  <cp:version/>
  <cp:contentType/>
  <cp:contentStatus/>
</cp:coreProperties>
</file>